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Лист1!$A$1:$M$90</definedName>
  </definedNames>
  <calcPr calcId="125725"/>
</workbook>
</file>

<file path=xl/calcChain.xml><?xml version="1.0" encoding="utf-8"?>
<calcChain xmlns="http://schemas.openxmlformats.org/spreadsheetml/2006/main">
  <c r="H11" i="1"/>
  <c r="H72"/>
  <c r="H55"/>
  <c r="H53"/>
  <c r="H30"/>
  <c r="H22"/>
  <c r="H24"/>
  <c r="H25"/>
  <c r="G64"/>
  <c r="G63"/>
  <c r="G34"/>
  <c r="G35"/>
  <c r="L59"/>
  <c r="K59"/>
  <c r="J59"/>
  <c r="H56"/>
  <c r="H54"/>
  <c r="H41"/>
  <c r="L15"/>
  <c r="K15"/>
  <c r="J15"/>
  <c r="G68"/>
  <c r="I51"/>
  <c r="G54"/>
  <c r="G51" s="1"/>
  <c r="F53"/>
  <c r="G14"/>
  <c r="I58" l="1"/>
  <c r="G58"/>
  <c r="F58"/>
  <c r="F45"/>
  <c r="F34"/>
  <c r="J55"/>
  <c r="L58"/>
  <c r="K58"/>
  <c r="J58"/>
  <c r="H58"/>
  <c r="H51"/>
  <c r="L53"/>
  <c r="K53"/>
  <c r="J53"/>
  <c r="L55"/>
  <c r="K55"/>
  <c r="L44"/>
  <c r="K44"/>
  <c r="J44"/>
  <c r="L52"/>
  <c r="K52"/>
  <c r="J52"/>
  <c r="J51" l="1"/>
  <c r="L51"/>
  <c r="K51"/>
  <c r="L40"/>
  <c r="K40"/>
  <c r="J40"/>
  <c r="I40"/>
  <c r="H40"/>
  <c r="H39" s="1"/>
  <c r="H34"/>
  <c r="L27"/>
  <c r="L26" s="1"/>
  <c r="K27"/>
  <c r="K26" s="1"/>
  <c r="J27"/>
  <c r="J26" s="1"/>
  <c r="J14"/>
  <c r="J13" s="1"/>
  <c r="K14"/>
  <c r="K13" s="1"/>
  <c r="L14"/>
  <c r="L13" s="1"/>
  <c r="H14"/>
  <c r="H13" s="1"/>
  <c r="L34"/>
  <c r="K34"/>
  <c r="J34"/>
  <c r="G76"/>
  <c r="G45"/>
  <c r="G40"/>
  <c r="G39" s="1"/>
  <c r="G31"/>
  <c r="G26"/>
  <c r="G21"/>
  <c r="G13"/>
  <c r="I15"/>
  <c r="I14" s="1"/>
  <c r="I37"/>
  <c r="I57"/>
  <c r="I77"/>
  <c r="I78"/>
  <c r="H31"/>
  <c r="H45"/>
  <c r="H76"/>
  <c r="L76"/>
  <c r="K76"/>
  <c r="J76"/>
  <c r="F76"/>
  <c r="F51"/>
  <c r="L45"/>
  <c r="K45"/>
  <c r="J45"/>
  <c r="F40"/>
  <c r="F39" s="1"/>
  <c r="L31"/>
  <c r="K31"/>
  <c r="J31"/>
  <c r="F31"/>
  <c r="F26"/>
  <c r="L21"/>
  <c r="K21"/>
  <c r="J21"/>
  <c r="F21"/>
  <c r="F14"/>
  <c r="F13" s="1"/>
  <c r="I76" l="1"/>
  <c r="I13"/>
  <c r="I31"/>
  <c r="I39"/>
  <c r="L39"/>
  <c r="G12"/>
  <c r="G38"/>
  <c r="G11" s="1"/>
  <c r="I45"/>
  <c r="H21"/>
  <c r="I21" s="1"/>
  <c r="H26"/>
  <c r="I26" s="1"/>
  <c r="F38"/>
  <c r="F11" s="1"/>
  <c r="K12"/>
  <c r="J12"/>
  <c r="J39"/>
  <c r="K39"/>
  <c r="L12"/>
  <c r="F12"/>
  <c r="H38" l="1"/>
  <c r="I38" s="1"/>
  <c r="H12"/>
  <c r="I12" s="1"/>
  <c r="L38"/>
  <c r="L11" s="1"/>
  <c r="J38"/>
  <c r="J11" s="1"/>
  <c r="K38"/>
  <c r="K11" s="1"/>
  <c r="I11" l="1"/>
</calcChain>
</file>

<file path=xl/sharedStrings.xml><?xml version="1.0" encoding="utf-8"?>
<sst xmlns="http://schemas.openxmlformats.org/spreadsheetml/2006/main" count="208" uniqueCount="155">
  <si>
    <t>(наименование муниципального образования)</t>
  </si>
  <si>
    <t>Единица измерения: рублей</t>
  </si>
  <si>
    <t>Номер реестровой записи</t>
  </si>
  <si>
    <t>Наименование группы источников доходов бюджетов/наименование источника доходов бюджета</t>
  </si>
  <si>
    <t>Классификация доходов бюджетов</t>
  </si>
  <si>
    <t>Наименование главного администратора доходов бюджета</t>
  </si>
  <si>
    <t>Утверждено</t>
  </si>
  <si>
    <t>Прогноз доходов бюджета</t>
  </si>
  <si>
    <t>код</t>
  </si>
  <si>
    <t>наименование</t>
  </si>
  <si>
    <t xml:space="preserve">  НАЛОГОВЫЕ И НЕНАЛОГОВЫЕ ДОХОДЫ</t>
  </si>
  <si>
    <t xml:space="preserve">  НАЛОГОВЫЕ ДОХОДЫ</t>
  </si>
  <si>
    <t>Налоги на прибыль, доходы</t>
  </si>
  <si>
    <t xml:space="preserve"> 000 1010000000 0000 000</t>
  </si>
  <si>
    <t xml:space="preserve">  НАЛОГИ НА ПРИБЫЛЬ, ДОХОДЫ</t>
  </si>
  <si>
    <t>Налог на доходы физических лиц</t>
  </si>
  <si>
    <t>182 1010200001 0000 110</t>
  </si>
  <si>
    <t>УФНС России</t>
  </si>
  <si>
    <t xml:space="preserve"> 182 1010201001 0000 110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</si>
  <si>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</si>
  <si>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182 1010202001 0000 110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</si>
  <si>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</si>
  <si>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182 1010203001 0000 110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</si>
  <si>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</si>
  <si>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182 1010208001 0000 110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</si>
  <si>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</si>
  <si>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НАЛОГИ НА ТОВАРЫ (РАБОТЫ, УСЛУГИ), РЕАЛИЗУЕМЫЕ НА ТЕРРИТОРИИ РОССИЙСКОЙ ФЕДЕРАЦИИ</t>
  </si>
  <si>
    <t xml:space="preserve">  НАЛОГИ НА ТОВАРЫ (РАБОТЫ, УСЛУГИ), РЕАЛИЗУЕМЫЕ НА ТЕРРИТОРИИ РОССИЙСКОЙ ФЕДЕРАЦИИ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</si>
  <si>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</si>
  <si>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</si>
  <si>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</si>
  <si>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</si>
  <si>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182 1050000000 0000 000</t>
  </si>
  <si>
    <t>Налоги на совокупный доход</t>
  </si>
  <si>
    <t>182 1050100000 0000 110</t>
  </si>
  <si>
    <t>Налог, взимаемый в связи с применением упрощенной системы налогообложения</t>
  </si>
  <si>
    <t>182 1050200002 0000 110</t>
  </si>
  <si>
    <r>
      <t xml:space="preserve">Единый налог на вмененный доход для отдельных видов деятельности </t>
    </r>
    <r>
      <rPr>
        <sz val="8"/>
        <color indexed="10"/>
        <rFont val="Times New Roman"/>
        <family val="1"/>
        <charset val="204"/>
      </rPr>
      <t>отменен с 01.01.2021</t>
    </r>
  </si>
  <si>
    <t>182 1050300001 0000 110</t>
  </si>
  <si>
    <t>Единый сельскохозяйственный налог</t>
  </si>
  <si>
    <t>182 1050400002 0000 110</t>
  </si>
  <si>
    <t>Налог, взимаемый в связи с применением патентной системы налогообложения</t>
  </si>
  <si>
    <t>182 1060000000 0000 000</t>
  </si>
  <si>
    <t>Налоги на имущество</t>
  </si>
  <si>
    <t>182 1060100000 0000 110</t>
  </si>
  <si>
    <t>Налог на имущество физических лиц</t>
  </si>
  <si>
    <t>182 1060600000 0000 110</t>
  </si>
  <si>
    <t>Земельный налог</t>
  </si>
  <si>
    <t>Государственная пошлина</t>
  </si>
  <si>
    <t>Администрация ЗАТО город Заозерск</t>
  </si>
  <si>
    <t>182 1090000000 0000 000</t>
  </si>
  <si>
    <t>Задолженность и перерасчеты по отмененным налогам, сборам и иным обязательным платежам</t>
  </si>
  <si>
    <t>НЕНАЛОГОВЫЕ ДОХОДЫ, ИТОГО</t>
  </si>
  <si>
    <t>503 1110000000 0000 000</t>
  </si>
  <si>
    <t>Доходы от использования имущества, находящегося в государственной и муниципальной собственности</t>
  </si>
  <si>
    <t>503 1110500000 0000 120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</si>
  <si>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</si>
  <si>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503 1110501000 0000 120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</si>
  <si>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</si>
  <si>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503 1110502000 0000 120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</si>
  <si>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</si>
  <si>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503 1110507000 0000 120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</si>
  <si>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</si>
  <si>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503 1110900000 0000 120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</si>
  <si>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</si>
  <si>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048 1120100001 0000 120</t>
  </si>
  <si>
    <t>Плата за негативное воздействие на окружающую среду</t>
  </si>
  <si>
    <t>048 1120101001 0000 120</t>
  </si>
  <si>
    <t>Плата за выбросы загрязняющих веществ в атмосферных воздух стационарными объектами</t>
  </si>
  <si>
    <t>ФС по надзору в сфере приропользования</t>
  </si>
  <si>
    <t>048 1120102001 0000 120</t>
  </si>
  <si>
    <t>Плата за выбросы загрязняющих веществ в атмосферных воздух передвижными объектами</t>
  </si>
  <si>
    <t>048 1120103001 0000 120</t>
  </si>
  <si>
    <t>Плата за выбросы загрязняющих веществ в водные объекты</t>
  </si>
  <si>
    <t>048 1120104001 0000 120</t>
  </si>
  <si>
    <t>Плата за размещение отходов производства и потребления</t>
  </si>
  <si>
    <t>048 1120105001 0000 120</t>
  </si>
  <si>
    <t>Плата за иные виды негативное воздействия на окружающую среду</t>
  </si>
  <si>
    <t>503 1130000000 0000 000</t>
  </si>
  <si>
    <t>Доходы от оказания платных услуг (работ) и компенсации затрат государства</t>
  </si>
  <si>
    <t>503 11301994 04 0000 130</t>
  </si>
  <si>
    <t xml:space="preserve">Прочие доходы от оказания платных услуг (работ) получателями средств бюджетов городских округов </t>
  </si>
  <si>
    <t>503 11302994 04 0000 130</t>
  </si>
  <si>
    <t>Прочие доходы от компенсации затрат бюджетов городских округов</t>
  </si>
  <si>
    <t>503 11302064 04 0000 130</t>
  </si>
  <si>
    <t>Доходы, поступающие в порядке возмещения расходов, понесенных в связи с эксплуатацией имущества городских округов</t>
  </si>
  <si>
    <t>503 1140000000 0000 000</t>
  </si>
  <si>
    <t>Доходы от продажи материальных и нематериальных активов</t>
  </si>
  <si>
    <t>503 1150000000 0000 000</t>
  </si>
  <si>
    <t>Административные платежи и сборы</t>
  </si>
  <si>
    <t>000 1160000000 0000 000</t>
  </si>
  <si>
    <t>Штрафы, санкции, возмещение ущерба</t>
  </si>
  <si>
    <t>503 1160709004 0000 140</t>
  </si>
  <si>
    <t>Иные штрафы, неустойки, пени, уплаченные в соответствии с законом или договором в случае неисполнения обязательств перед муниципальным органом (муниципальным казенным учреждением) городского округа</t>
  </si>
  <si>
    <t>512 1161010004 0000 140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</si>
  <si>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действовшим в 2019 году</t>
  </si>
  <si>
    <t>Контрольно-счетная комиссия, Администрация</t>
  </si>
  <si>
    <t>512 1160115401 0000 140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</si>
  <si>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</si>
  <si>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Контрольно-счетная комиссия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</si>
  <si>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 (штрафы за незаконный оборот наркотических средств, психотропных веществ или их аналогов и незаконные приобретение, хранение, перевозку растений, содержащих наркотические средства или психотропные вещества, либо их частей, содержащих наркотические средства или психотропные вещества)</t>
  </si>
  <si>
    <t>Министерство юстиции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</si>
  <si>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правонарушения, в области охраны собственности,налагаемые мировыми судьями,комиссиями по делам несовершеннолетних и защите их прав (штрафы за мелкое хищение)</t>
  </si>
  <si>
    <t>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 (иные штрафы)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</si>
  <si>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правонарушения, в области предпринимательской деятельности и деятельности саморегулируемых организаций,налагаемые мировыми судьями,комиссиями по делам несовершеннолетних и защите их прав (иные штрафы)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</si>
  <si>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 (штрафы за нарушение сроков представления налоговой декларации (расчета по страховым взносам))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</si>
  <si>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 (иные штрафы)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</si>
  <si>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 (штрафы за заведомо ложный вызов специализированных служб)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</si>
  <si>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 (иные штрафы)</t>
  </si>
  <si>
    <t>188 116 10123 01 0000 140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</si>
  <si>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</si>
  <si>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ОМВД РФ по ЗАТО город Заозерск МО</t>
  </si>
  <si>
    <t>503 1170000000 0000 000</t>
  </si>
  <si>
    <t>Прочие неналоговые доходы</t>
  </si>
  <si>
    <t>503 117010000 00000 180</t>
  </si>
  <si>
    <t>Невыясненные поступления</t>
  </si>
  <si>
    <t>на 2024 г. (очередной финансовый год)</t>
  </si>
  <si>
    <t>на 2025 г. (первый год планового периода)</t>
  </si>
  <si>
    <t>на 2026 г. (второй год планового периода)</t>
  </si>
  <si>
    <t>Оценка  исполнения 2023 г. 
(текущий финансовый год)</t>
  </si>
  <si>
    <t>182 1010213001 0000 110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</si>
  <si>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</si>
  <si>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503 116 10123 01 0000 140</t>
  </si>
  <si>
    <t>Доходы бюджета муниципального образования городской округ ЗАТО город Заозерск</t>
  </si>
  <si>
    <t xml:space="preserve"> Государственная пошлина по делам, рассматриваемым в судах общей юрисдикции, мировыми судьями (за исключением  Верховного Суда Российской Федерации)</t>
  </si>
  <si>
    <t>Государственная пошлина за выдачу разрешения на установку рекламной конструкции</t>
  </si>
  <si>
    <t>182 1080301001 0000 110</t>
  </si>
  <si>
    <t>503 1080715001 0000 110</t>
  </si>
  <si>
    <t>832 116 01053 01 0000 140</t>
  </si>
  <si>
    <t>832 116 01063 01 0000 140</t>
  </si>
  <si>
    <t>Административные штрафы, установленные главой 5 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</si>
  <si>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 </t>
  </si>
  <si>
    <t>Министерство региональной безопасности Мурманской области</t>
  </si>
  <si>
    <t>821 1 16 01193 01 0000 140</t>
  </si>
  <si>
    <t>821 1 16 01203 01 0000 140</t>
  </si>
  <si>
    <t>Инициативные платежи от ЮЛ</t>
  </si>
  <si>
    <t>503 1171502004 2001 180</t>
  </si>
  <si>
    <t>182 1010204001 0000 110</t>
  </si>
  <si>
    <t>514 11302994 04 0000 130</t>
  </si>
  <si>
    <t>МКУ "УОКС и МП"</t>
  </si>
  <si>
    <t>821 1 16 01063 01 0000 140</t>
  </si>
  <si>
    <t>8211 16 01083 01 0000 140</t>
  </si>
  <si>
    <t>8211 16 01073 01 0000 140</t>
  </si>
  <si>
    <t>821 1 16 01133 01 0000 140</t>
  </si>
  <si>
    <t>821 1 16 01143 01 0000 140</t>
  </si>
  <si>
    <t>821 1 16 01153 01 0000 140</t>
  </si>
  <si>
    <t>821 1 16 01173 01 0000 140</t>
  </si>
  <si>
    <t>факт на 01.10.2023</t>
  </si>
  <si>
    <t>Налог на прибыль организаций с доходов, полученных в виде дивидендов от российских организаций российскими организациями</t>
  </si>
  <si>
    <t>Административные штрафы, установленные главой 8 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</si>
  <si>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182 1030000000 0000 000</t>
  </si>
  <si>
    <t>182 1030223101 0000 110</t>
  </si>
  <si>
    <t xml:space="preserve"> 182 1030224001 0000 110</t>
  </si>
  <si>
    <t xml:space="preserve"> 182 1030225001 0000 110</t>
  </si>
  <si>
    <t xml:space="preserve"> 182 1030226101 0000 110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</si>
</sst>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name val="Arial Cyr"/>
      <charset val="204"/>
    </font>
    <font>
      <sz val="8"/>
      <color indexed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9" fontId="9" fillId="0" borderId="12">
      <alignment horizontal="center"/>
    </xf>
    <xf numFmtId="0" fontId="9" fillId="0" borderId="13">
      <alignment horizontal="left" wrapText="1" indent="2"/>
    </xf>
    <xf numFmtId="0" fontId="10" fillId="0" borderId="0"/>
  </cellStyleXfs>
  <cellXfs count="120">
    <xf numFmtId="0" fontId="0" fillId="0" borderId="0" xfId="0"/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49" fontId="5" fillId="0" borderId="0" xfId="0" applyNumberFormat="1" applyFont="1" applyBorder="1" applyAlignment="1">
      <alignment vertic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left" wrapText="1"/>
    </xf>
    <xf numFmtId="0" fontId="5" fillId="2" borderId="11" xfId="0" applyFont="1" applyFill="1" applyBorder="1" applyAlignment="1">
      <alignment horizontal="left" wrapText="1"/>
    </xf>
    <xf numFmtId="49" fontId="6" fillId="2" borderId="11" xfId="1" applyNumberFormat="1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>
      <alignment horizontal="left" vertical="center" wrapText="1"/>
    </xf>
    <xf numFmtId="4" fontId="6" fillId="2" borderId="11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left" wrapText="1"/>
    </xf>
    <xf numFmtId="0" fontId="5" fillId="3" borderId="11" xfId="0" applyFont="1" applyFill="1" applyBorder="1" applyAlignment="1">
      <alignment horizontal="left" wrapText="1"/>
    </xf>
    <xf numFmtId="49" fontId="6" fillId="3" borderId="11" xfId="1" applyNumberFormat="1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>
      <alignment horizontal="left" vertical="center" wrapText="1"/>
    </xf>
    <xf numFmtId="4" fontId="6" fillId="3" borderId="11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left" wrapText="1"/>
    </xf>
    <xf numFmtId="0" fontId="5" fillId="0" borderId="11" xfId="0" applyFont="1" applyBorder="1" applyAlignment="1">
      <alignment horizontal="left" wrapText="1"/>
    </xf>
    <xf numFmtId="49" fontId="6" fillId="0" borderId="11" xfId="1" applyNumberFormat="1" applyFont="1" applyBorder="1" applyAlignment="1" applyProtection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4" fontId="6" fillId="0" borderId="11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left" wrapText="1"/>
    </xf>
    <xf numFmtId="0" fontId="6" fillId="0" borderId="11" xfId="0" applyFont="1" applyBorder="1" applyAlignment="1">
      <alignment vertical="center" wrapText="1"/>
    </xf>
    <xf numFmtId="4" fontId="6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left"/>
    </xf>
    <xf numFmtId="49" fontId="2" fillId="0" borderId="11" xfId="1" applyNumberFormat="1" applyFont="1" applyBorder="1" applyAlignment="1" applyProtection="1">
      <alignment horizontal="center" vertical="center"/>
    </xf>
    <xf numFmtId="0" fontId="8" fillId="0" borderId="11" xfId="0" applyFont="1" applyBorder="1" applyAlignment="1">
      <alignment vertical="center" wrapText="1"/>
    </xf>
    <xf numFmtId="4" fontId="2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8" fillId="0" borderId="11" xfId="0" applyNumberFormat="1" applyFont="1" applyBorder="1" applyAlignment="1">
      <alignment horizontal="left" vertical="center" wrapText="1"/>
    </xf>
    <xf numFmtId="49" fontId="6" fillId="4" borderId="11" xfId="1" applyNumberFormat="1" applyFont="1" applyFill="1" applyBorder="1" applyAlignment="1" applyProtection="1">
      <alignment horizontal="center" vertical="center"/>
    </xf>
    <xf numFmtId="0" fontId="5" fillId="4" borderId="11" xfId="2" applyNumberFormat="1" applyFont="1" applyFill="1" applyBorder="1" applyAlignment="1" applyProtection="1">
      <alignment vertical="center" wrapText="1"/>
    </xf>
    <xf numFmtId="4" fontId="6" fillId="4" borderId="11" xfId="0" applyNumberFormat="1" applyFont="1" applyFill="1" applyBorder="1" applyAlignment="1">
      <alignment horizontal="center" vertical="center"/>
    </xf>
    <xf numFmtId="49" fontId="2" fillId="4" borderId="11" xfId="0" applyNumberFormat="1" applyFont="1" applyFill="1" applyBorder="1" applyAlignment="1">
      <alignment horizontal="center" vertical="center"/>
    </xf>
    <xf numFmtId="0" fontId="8" fillId="4" borderId="11" xfId="2" applyNumberFormat="1" applyFont="1" applyFill="1" applyBorder="1" applyAlignment="1" applyProtection="1">
      <alignment vertical="center" wrapText="1"/>
    </xf>
    <xf numFmtId="4" fontId="2" fillId="4" borderId="11" xfId="0" applyNumberFormat="1" applyFont="1" applyFill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/>
    </xf>
    <xf numFmtId="0" fontId="6" fillId="0" borderId="11" xfId="2" applyNumberFormat="1" applyFont="1" applyBorder="1" applyAlignment="1" applyProtection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9" fontId="2" fillId="4" borderId="11" xfId="3" applyNumberFormat="1" applyFont="1" applyFill="1" applyBorder="1" applyAlignment="1" applyProtection="1">
      <alignment horizontal="center" vertical="center" wrapText="1"/>
    </xf>
    <xf numFmtId="0" fontId="8" fillId="4" borderId="11" xfId="0" applyFont="1" applyFill="1" applyBorder="1" applyAlignment="1" applyProtection="1">
      <alignment vertical="center" wrapText="1"/>
    </xf>
    <xf numFmtId="0" fontId="8" fillId="4" borderId="11" xfId="0" applyFont="1" applyFill="1" applyBorder="1" applyAlignment="1" applyProtection="1">
      <alignment vertical="center"/>
    </xf>
    <xf numFmtId="0" fontId="5" fillId="4" borderId="11" xfId="0" applyFont="1" applyFill="1" applyBorder="1" applyAlignment="1" applyProtection="1"/>
    <xf numFmtId="49" fontId="6" fillId="4" borderId="11" xfId="3" applyNumberFormat="1" applyFont="1" applyFill="1" applyBorder="1" applyAlignment="1" applyProtection="1">
      <alignment horizontal="center" vertical="center" wrapText="1"/>
    </xf>
    <xf numFmtId="0" fontId="6" fillId="4" borderId="11" xfId="0" applyFont="1" applyFill="1" applyBorder="1" applyAlignment="1" applyProtection="1">
      <alignment vertical="center"/>
    </xf>
    <xf numFmtId="0" fontId="6" fillId="4" borderId="11" xfId="0" applyFont="1" applyFill="1" applyBorder="1" applyAlignment="1" applyProtection="1">
      <alignment vertical="center" wrapText="1"/>
    </xf>
    <xf numFmtId="49" fontId="8" fillId="5" borderId="11" xfId="0" applyNumberFormat="1" applyFont="1" applyFill="1" applyBorder="1" applyAlignment="1">
      <alignment horizontal="center" vertical="center" wrapText="1"/>
    </xf>
    <xf numFmtId="0" fontId="6" fillId="5" borderId="11" xfId="0" applyFont="1" applyFill="1" applyBorder="1" applyAlignment="1" applyProtection="1">
      <alignment wrapText="1"/>
    </xf>
    <xf numFmtId="49" fontId="6" fillId="5" borderId="11" xfId="3" applyNumberFormat="1" applyFont="1" applyFill="1" applyBorder="1" applyAlignment="1" applyProtection="1">
      <alignment horizontal="center" vertical="center" wrapText="1"/>
    </xf>
    <xf numFmtId="0" fontId="6" fillId="5" borderId="11" xfId="0" applyFont="1" applyFill="1" applyBorder="1" applyAlignment="1" applyProtection="1">
      <alignment vertical="center" wrapText="1"/>
    </xf>
    <xf numFmtId="0" fontId="8" fillId="5" borderId="11" xfId="0" applyFont="1" applyFill="1" applyBorder="1" applyAlignment="1">
      <alignment horizontal="center" vertical="center" wrapText="1"/>
    </xf>
    <xf numFmtId="4" fontId="6" fillId="5" borderId="11" xfId="0" applyNumberFormat="1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 applyProtection="1">
      <alignment wrapText="1"/>
    </xf>
    <xf numFmtId="0" fontId="2" fillId="6" borderId="11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 applyProtection="1">
      <alignment wrapText="1"/>
    </xf>
    <xf numFmtId="0" fontId="8" fillId="4" borderId="0" xfId="0" applyFont="1" applyFill="1" applyAlignment="1">
      <alignment horizontal="center" vertical="center" wrapText="1"/>
    </xf>
    <xf numFmtId="0" fontId="8" fillId="4" borderId="11" xfId="0" applyNumberFormat="1" applyFont="1" applyFill="1" applyBorder="1" applyAlignment="1" applyProtection="1">
      <alignment vertical="center" wrapText="1"/>
    </xf>
    <xf numFmtId="0" fontId="2" fillId="0" borderId="11" xfId="0" applyFont="1" applyBorder="1" applyAlignment="1">
      <alignment horizontal="center" vertical="center"/>
    </xf>
    <xf numFmtId="0" fontId="2" fillId="4" borderId="11" xfId="0" applyFont="1" applyFill="1" applyBorder="1" applyAlignment="1">
      <alignment vertical="center" wrapText="1"/>
    </xf>
    <xf numFmtId="2" fontId="0" fillId="4" borderId="11" xfId="0" applyNumberFormat="1" applyFill="1" applyBorder="1" applyAlignment="1">
      <alignment horizontal="center" vertical="center"/>
    </xf>
    <xf numFmtId="0" fontId="12" fillId="0" borderId="11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" fontId="6" fillId="4" borderId="11" xfId="0" applyNumberFormat="1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left" vertical="top" wrapText="1"/>
    </xf>
    <xf numFmtId="0" fontId="2" fillId="6" borderId="3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4" fontId="6" fillId="7" borderId="11" xfId="0" applyNumberFormat="1" applyFont="1" applyFill="1" applyBorder="1" applyAlignment="1">
      <alignment horizontal="center" vertical="center" wrapText="1"/>
    </xf>
    <xf numFmtId="0" fontId="13" fillId="0" borderId="0" xfId="0" applyFont="1"/>
    <xf numFmtId="0" fontId="2" fillId="4" borderId="11" xfId="0" applyFont="1" applyFill="1" applyBorder="1" applyAlignment="1">
      <alignment horizontal="center" vertical="center"/>
    </xf>
    <xf numFmtId="0" fontId="0" fillId="4" borderId="0" xfId="0" applyFill="1"/>
    <xf numFmtId="0" fontId="13" fillId="4" borderId="0" xfId="0" applyFont="1" applyFill="1"/>
    <xf numFmtId="0" fontId="8" fillId="4" borderId="2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" fontId="2" fillId="8" borderId="11" xfId="0" applyNumberFormat="1" applyFont="1" applyFill="1" applyBorder="1" applyAlignment="1">
      <alignment horizontal="center" vertical="center"/>
    </xf>
  </cellXfs>
  <cellStyles count="4">
    <cellStyle name="xl32" xfId="2"/>
    <cellStyle name="xl45" xfId="1"/>
    <cellStyle name="Обычный" xfId="0" builtinId="0"/>
    <cellStyle name="Обычный_Кассовый план поступлений 2010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90"/>
  <sheetViews>
    <sheetView tabSelected="1" view="pageBreakPreview" topLeftCell="A2" zoomScale="60" zoomScaleNormal="80" workbookViewId="0">
      <selection activeCell="M2" sqref="M1:M1048576"/>
    </sheetView>
  </sheetViews>
  <sheetFormatPr defaultRowHeight="15"/>
  <cols>
    <col min="2" max="2" width="17.5703125" customWidth="1"/>
    <col min="3" max="3" width="27.7109375" customWidth="1"/>
    <col min="4" max="4" width="33.42578125" customWidth="1"/>
    <col min="5" max="5" width="15.85546875" style="88" customWidth="1"/>
    <col min="6" max="7" width="15.140625" customWidth="1"/>
    <col min="8" max="8" width="18.42578125" customWidth="1"/>
    <col min="9" max="9" width="14" hidden="1" customWidth="1"/>
    <col min="10" max="10" width="15.42578125" customWidth="1"/>
    <col min="11" max="11" width="15.5703125" customWidth="1"/>
    <col min="12" max="12" width="19.85546875" customWidth="1"/>
    <col min="13" max="13" width="26.28515625" hidden="1" customWidth="1"/>
  </cols>
  <sheetData>
    <row r="1" spans="1:25" ht="18.75">
      <c r="A1" s="1"/>
      <c r="B1" s="1"/>
      <c r="C1" s="2"/>
      <c r="D1" s="3"/>
      <c r="E1" s="83"/>
      <c r="F1" s="4"/>
      <c r="G1" s="4"/>
      <c r="H1" s="5"/>
      <c r="I1" s="5"/>
      <c r="J1" s="5"/>
      <c r="K1" s="5"/>
      <c r="L1" s="5"/>
    </row>
    <row r="2" spans="1:25" ht="18.75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</row>
    <row r="3" spans="1:25" ht="18.75">
      <c r="A3" s="110" t="s">
        <v>123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</row>
    <row r="4" spans="1:25">
      <c r="A4" s="111" t="s">
        <v>0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</row>
    <row r="5" spans="1:25">
      <c r="A5" s="6"/>
      <c r="B5" s="6"/>
      <c r="C5" s="7"/>
      <c r="D5" s="8"/>
      <c r="E5" s="84"/>
      <c r="F5" s="6"/>
      <c r="G5" s="6"/>
      <c r="H5" s="6"/>
      <c r="I5" s="6"/>
      <c r="J5" s="6"/>
      <c r="K5" s="6"/>
      <c r="L5" s="6"/>
    </row>
    <row r="6" spans="1:25" ht="15.75">
      <c r="A6" s="112" t="s">
        <v>1</v>
      </c>
      <c r="B6" s="112"/>
      <c r="C6" s="9"/>
      <c r="D6" s="113"/>
      <c r="E6" s="113"/>
      <c r="F6" s="10"/>
      <c r="G6" s="10"/>
      <c r="H6" s="11"/>
      <c r="I6" s="11"/>
      <c r="J6" s="11"/>
      <c r="K6" s="12"/>
      <c r="L6" s="13"/>
    </row>
    <row r="7" spans="1:25">
      <c r="A7" s="14"/>
      <c r="B7" s="14"/>
      <c r="C7" s="2"/>
      <c r="D7" s="15"/>
      <c r="E7" s="85"/>
      <c r="F7" s="16"/>
      <c r="G7" s="16"/>
      <c r="H7" s="17"/>
      <c r="I7" s="17"/>
      <c r="J7" s="17"/>
      <c r="K7" s="17"/>
      <c r="L7" s="17"/>
    </row>
    <row r="8" spans="1:25" ht="15" customHeight="1">
      <c r="A8" s="114" t="s">
        <v>2</v>
      </c>
      <c r="B8" s="107" t="s">
        <v>3</v>
      </c>
      <c r="C8" s="117" t="s">
        <v>4</v>
      </c>
      <c r="D8" s="118"/>
      <c r="E8" s="107" t="s">
        <v>5</v>
      </c>
      <c r="F8" s="105" t="s">
        <v>6</v>
      </c>
      <c r="G8" s="105" t="s">
        <v>147</v>
      </c>
      <c r="H8" s="107" t="s">
        <v>119</v>
      </c>
      <c r="I8" s="91"/>
      <c r="J8" s="109" t="s">
        <v>7</v>
      </c>
      <c r="K8" s="109"/>
      <c r="L8" s="109"/>
    </row>
    <row r="9" spans="1:25" ht="56.25" customHeight="1" thickBot="1">
      <c r="A9" s="115"/>
      <c r="B9" s="116"/>
      <c r="C9" s="18" t="s">
        <v>8</v>
      </c>
      <c r="D9" s="19" t="s">
        <v>9</v>
      </c>
      <c r="E9" s="108"/>
      <c r="F9" s="106"/>
      <c r="G9" s="106"/>
      <c r="H9" s="108"/>
      <c r="I9" s="92"/>
      <c r="J9" s="94" t="s">
        <v>116</v>
      </c>
      <c r="K9" s="94" t="s">
        <v>117</v>
      </c>
      <c r="L9" s="94" t="s">
        <v>118</v>
      </c>
    </row>
    <row r="10" spans="1:25" ht="15.75" thickBot="1">
      <c r="A10" s="20">
        <v>1</v>
      </c>
      <c r="B10" s="21">
        <v>2</v>
      </c>
      <c r="C10" s="22">
        <v>1</v>
      </c>
      <c r="D10" s="23">
        <v>2</v>
      </c>
      <c r="E10" s="21">
        <v>3</v>
      </c>
      <c r="F10" s="23">
        <v>4</v>
      </c>
      <c r="G10" s="23">
        <v>5</v>
      </c>
      <c r="H10" s="23">
        <v>6</v>
      </c>
      <c r="I10" s="89"/>
      <c r="J10" s="89">
        <v>7</v>
      </c>
      <c r="K10" s="89">
        <v>8</v>
      </c>
      <c r="L10" s="90">
        <v>9</v>
      </c>
    </row>
    <row r="11" spans="1:25" ht="21">
      <c r="A11" s="24"/>
      <c r="B11" s="25"/>
      <c r="C11" s="26"/>
      <c r="D11" s="27" t="s">
        <v>10</v>
      </c>
      <c r="E11" s="86"/>
      <c r="F11" s="28">
        <f t="shared" ref="F11:L11" si="0">F13+F21+F26+F31+F34+F38</f>
        <v>213368365.47999999</v>
      </c>
      <c r="G11" s="28">
        <f t="shared" si="0"/>
        <v>151519545.86000001</v>
      </c>
      <c r="H11" s="28">
        <f>H13+H21+H26+H31+H34+H38</f>
        <v>214704531.34</v>
      </c>
      <c r="I11" s="28">
        <f t="shared" ref="I11:I45" si="1">H11-F11</f>
        <v>1336165.8600000143</v>
      </c>
      <c r="J11" s="28">
        <f t="shared" si="0"/>
        <v>219743965</v>
      </c>
      <c r="K11" s="28">
        <f t="shared" si="0"/>
        <v>224047616</v>
      </c>
      <c r="L11" s="28">
        <f t="shared" si="0"/>
        <v>227653053</v>
      </c>
    </row>
    <row r="12" spans="1:25">
      <c r="A12" s="29"/>
      <c r="B12" s="30"/>
      <c r="C12" s="31"/>
      <c r="D12" s="32" t="s">
        <v>11</v>
      </c>
      <c r="E12" s="87"/>
      <c r="F12" s="33">
        <f t="shared" ref="F12:L12" si="2">F13+F21+F26+F31+F34</f>
        <v>178377435</v>
      </c>
      <c r="G12" s="33">
        <f t="shared" si="2"/>
        <v>121420867.91000001</v>
      </c>
      <c r="H12" s="33">
        <f t="shared" si="2"/>
        <v>178081953</v>
      </c>
      <c r="I12" s="28">
        <f t="shared" si="1"/>
        <v>-295482</v>
      </c>
      <c r="J12" s="33">
        <f t="shared" si="2"/>
        <v>186049220</v>
      </c>
      <c r="K12" s="33">
        <f t="shared" si="2"/>
        <v>190409871</v>
      </c>
      <c r="L12" s="33">
        <f t="shared" si="2"/>
        <v>194015308</v>
      </c>
    </row>
    <row r="13" spans="1:25" ht="22.5">
      <c r="A13" s="34"/>
      <c r="B13" s="35" t="s">
        <v>12</v>
      </c>
      <c r="C13" s="36" t="s">
        <v>13</v>
      </c>
      <c r="D13" s="37" t="s">
        <v>14</v>
      </c>
      <c r="E13" s="58"/>
      <c r="F13" s="38">
        <f t="shared" ref="F13:L13" si="3">F14</f>
        <v>168478000</v>
      </c>
      <c r="G13" s="38">
        <f t="shared" si="3"/>
        <v>113914171.60000001</v>
      </c>
      <c r="H13" s="38">
        <f t="shared" si="3"/>
        <v>168478000</v>
      </c>
      <c r="I13" s="28">
        <f t="shared" si="1"/>
        <v>0</v>
      </c>
      <c r="J13" s="38">
        <f t="shared" si="3"/>
        <v>175883978</v>
      </c>
      <c r="K13" s="38">
        <f t="shared" si="3"/>
        <v>180053155</v>
      </c>
      <c r="L13" s="38">
        <f t="shared" si="3"/>
        <v>183370078</v>
      </c>
    </row>
    <row r="14" spans="1:25" ht="22.5">
      <c r="A14" s="39"/>
      <c r="B14" s="35" t="s">
        <v>15</v>
      </c>
      <c r="C14" s="36" t="s">
        <v>16</v>
      </c>
      <c r="D14" s="40" t="s">
        <v>15</v>
      </c>
      <c r="E14" s="57" t="s">
        <v>17</v>
      </c>
      <c r="F14" s="41">
        <f>SUM(F15:F19)</f>
        <v>168478000</v>
      </c>
      <c r="G14" s="41">
        <f>SUM(G15:G20)</f>
        <v>113914171.60000001</v>
      </c>
      <c r="H14" s="41">
        <f>SUM(H15:H20)</f>
        <v>168478000</v>
      </c>
      <c r="I14" s="41">
        <f t="shared" ref="I14:L14" si="4">SUM(I15:I20)</f>
        <v>593795.12999999523</v>
      </c>
      <c r="J14" s="41">
        <f t="shared" si="4"/>
        <v>175883978</v>
      </c>
      <c r="K14" s="41">
        <f t="shared" si="4"/>
        <v>180053155</v>
      </c>
      <c r="L14" s="41">
        <f t="shared" si="4"/>
        <v>183370078</v>
      </c>
    </row>
    <row r="15" spans="1:25" ht="78.75">
      <c r="A15" s="39"/>
      <c r="B15" s="42"/>
      <c r="C15" s="43" t="s">
        <v>18</v>
      </c>
      <c r="D15" s="44" t="s">
        <v>19</v>
      </c>
      <c r="E15" s="57" t="s">
        <v>17</v>
      </c>
      <c r="F15" s="45">
        <v>167532280</v>
      </c>
      <c r="G15" s="45">
        <v>113632832.5</v>
      </c>
      <c r="H15" s="53">
        <v>168126075.13</v>
      </c>
      <c r="I15" s="100">
        <f t="shared" si="1"/>
        <v>593795.12999999523</v>
      </c>
      <c r="J15" s="53">
        <f>178481954-3000000</f>
        <v>175481954</v>
      </c>
      <c r="K15" s="53">
        <f>182646382-3000000</f>
        <v>179646382</v>
      </c>
      <c r="L15" s="53">
        <f>185956676-3000000</f>
        <v>182956676</v>
      </c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</row>
    <row r="16" spans="1:25" ht="112.5">
      <c r="A16" s="39"/>
      <c r="B16" s="42"/>
      <c r="C16" s="43" t="s">
        <v>20</v>
      </c>
      <c r="D16" s="44" t="s">
        <v>21</v>
      </c>
      <c r="E16" s="57" t="s">
        <v>17</v>
      </c>
      <c r="F16" s="45">
        <v>21361</v>
      </c>
      <c r="G16" s="45">
        <v>-1673.31</v>
      </c>
      <c r="H16" s="45">
        <v>-1673</v>
      </c>
      <c r="I16" s="28"/>
      <c r="J16" s="53">
        <v>0</v>
      </c>
      <c r="K16" s="53">
        <v>0</v>
      </c>
      <c r="L16" s="53">
        <v>0</v>
      </c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</row>
    <row r="17" spans="1:25" ht="45">
      <c r="A17" s="39"/>
      <c r="B17" s="42"/>
      <c r="C17" s="43" t="s">
        <v>22</v>
      </c>
      <c r="D17" s="46" t="s">
        <v>23</v>
      </c>
      <c r="E17" s="57" t="s">
        <v>17</v>
      </c>
      <c r="F17" s="45">
        <v>570185</v>
      </c>
      <c r="G17" s="45">
        <v>279414.53999999998</v>
      </c>
      <c r="H17" s="45">
        <v>350000</v>
      </c>
      <c r="I17" s="28"/>
      <c r="J17" s="53">
        <v>237773</v>
      </c>
      <c r="K17" s="53">
        <v>241595</v>
      </c>
      <c r="L17" s="53">
        <v>247952</v>
      </c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</row>
    <row r="18" spans="1:25" ht="33.75">
      <c r="A18" s="39"/>
      <c r="B18" s="42"/>
      <c r="C18" s="43" t="s">
        <v>137</v>
      </c>
      <c r="D18" s="46" t="s">
        <v>148</v>
      </c>
      <c r="E18" s="96" t="s">
        <v>17</v>
      </c>
      <c r="F18" s="45">
        <v>0</v>
      </c>
      <c r="G18" s="45">
        <v>1804.08</v>
      </c>
      <c r="H18" s="45">
        <v>1804.08</v>
      </c>
      <c r="I18" s="28"/>
      <c r="J18" s="53">
        <v>0</v>
      </c>
      <c r="K18" s="53">
        <v>0</v>
      </c>
      <c r="L18" s="53">
        <v>0</v>
      </c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</row>
    <row r="19" spans="1:25" ht="101.25">
      <c r="A19" s="39"/>
      <c r="B19" s="42"/>
      <c r="C19" s="43" t="s">
        <v>24</v>
      </c>
      <c r="D19" s="47" t="s">
        <v>25</v>
      </c>
      <c r="E19" s="57" t="s">
        <v>17</v>
      </c>
      <c r="F19" s="45">
        <v>354174</v>
      </c>
      <c r="G19" s="45">
        <v>1433.79</v>
      </c>
      <c r="H19" s="45">
        <v>1433.79</v>
      </c>
      <c r="I19" s="28"/>
      <c r="J19" s="53">
        <v>160051</v>
      </c>
      <c r="K19" s="53">
        <v>160978</v>
      </c>
      <c r="L19" s="53">
        <v>161250</v>
      </c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</row>
    <row r="20" spans="1:25" ht="56.25">
      <c r="A20" s="39"/>
      <c r="B20" s="42"/>
      <c r="C20" s="43" t="s">
        <v>120</v>
      </c>
      <c r="D20" s="47" t="s">
        <v>121</v>
      </c>
      <c r="E20" s="95" t="s">
        <v>17</v>
      </c>
      <c r="F20" s="45">
        <v>0</v>
      </c>
      <c r="G20" s="45">
        <v>360</v>
      </c>
      <c r="H20" s="45">
        <v>360</v>
      </c>
      <c r="I20" s="28"/>
      <c r="J20" s="53">
        <v>4200</v>
      </c>
      <c r="K20" s="53">
        <v>4200</v>
      </c>
      <c r="L20" s="53">
        <v>4200</v>
      </c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</row>
    <row r="21" spans="1:25" ht="78.75">
      <c r="A21" s="39"/>
      <c r="B21" s="46" t="s">
        <v>26</v>
      </c>
      <c r="C21" s="48" t="s">
        <v>150</v>
      </c>
      <c r="D21" s="49" t="s">
        <v>27</v>
      </c>
      <c r="E21" s="95" t="s">
        <v>17</v>
      </c>
      <c r="F21" s="50">
        <f t="shared" ref="F21:L21" si="5">SUM(F22:F25)</f>
        <v>5066770</v>
      </c>
      <c r="G21" s="50">
        <f t="shared" si="5"/>
        <v>3939316.7300000004</v>
      </c>
      <c r="H21" s="50">
        <f t="shared" si="5"/>
        <v>5066770</v>
      </c>
      <c r="I21" s="28">
        <f t="shared" si="1"/>
        <v>0</v>
      </c>
      <c r="J21" s="50">
        <f>SUM(J22:J25)</f>
        <v>5678141</v>
      </c>
      <c r="K21" s="50">
        <f>SUM(K22:K25)</f>
        <v>5793254</v>
      </c>
      <c r="L21" s="50">
        <f t="shared" si="5"/>
        <v>6006637</v>
      </c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</row>
    <row r="22" spans="1:25" ht="112.5">
      <c r="A22" s="39"/>
      <c r="B22" s="35"/>
      <c r="C22" s="51" t="s">
        <v>151</v>
      </c>
      <c r="D22" s="52" t="s">
        <v>28</v>
      </c>
      <c r="E22" s="95" t="s">
        <v>17</v>
      </c>
      <c r="F22" s="53">
        <v>2345830</v>
      </c>
      <c r="G22" s="53">
        <v>2017862.99</v>
      </c>
      <c r="H22" s="53">
        <f>2550000+26750.57</f>
        <v>2576750.5699999998</v>
      </c>
      <c r="I22" s="28"/>
      <c r="J22" s="53">
        <v>2961387</v>
      </c>
      <c r="K22" s="53">
        <v>3013983</v>
      </c>
      <c r="L22" s="53">
        <v>3128845</v>
      </c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</row>
    <row r="23" spans="1:25" ht="90">
      <c r="A23" s="39"/>
      <c r="B23" s="35"/>
      <c r="C23" s="51" t="s">
        <v>152</v>
      </c>
      <c r="D23" s="52" t="s">
        <v>29</v>
      </c>
      <c r="E23" s="95" t="s">
        <v>17</v>
      </c>
      <c r="F23" s="53">
        <v>13100</v>
      </c>
      <c r="G23" s="53">
        <v>10872.61</v>
      </c>
      <c r="H23" s="53">
        <v>13100</v>
      </c>
      <c r="I23" s="28"/>
      <c r="J23" s="53">
        <v>14110</v>
      </c>
      <c r="K23" s="53">
        <v>15836</v>
      </c>
      <c r="L23" s="53">
        <v>16620</v>
      </c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</row>
    <row r="24" spans="1:25" ht="78.75">
      <c r="A24" s="39"/>
      <c r="B24" s="35"/>
      <c r="C24" s="51" t="s">
        <v>153</v>
      </c>
      <c r="D24" s="52" t="s">
        <v>30</v>
      </c>
      <c r="E24" s="95" t="s">
        <v>17</v>
      </c>
      <c r="F24" s="53">
        <v>2707840</v>
      </c>
      <c r="G24" s="53">
        <v>2147331.7000000002</v>
      </c>
      <c r="H24" s="53">
        <f>2713670</f>
        <v>2713670</v>
      </c>
      <c r="I24" s="28"/>
      <c r="J24" s="53">
        <v>3070625</v>
      </c>
      <c r="K24" s="53">
        <v>3138094</v>
      </c>
      <c r="L24" s="53">
        <v>3258701</v>
      </c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</row>
    <row r="25" spans="1:25" ht="112.5">
      <c r="A25" s="39"/>
      <c r="B25" s="35"/>
      <c r="C25" s="51" t="s">
        <v>154</v>
      </c>
      <c r="D25" s="52" t="s">
        <v>31</v>
      </c>
      <c r="E25" s="95" t="s">
        <v>17</v>
      </c>
      <c r="F25" s="53">
        <v>0</v>
      </c>
      <c r="G25" s="53">
        <v>-236750.57</v>
      </c>
      <c r="H25" s="53">
        <f>G25</f>
        <v>-236750.57</v>
      </c>
      <c r="I25" s="28"/>
      <c r="J25" s="53">
        <v>-367981</v>
      </c>
      <c r="K25" s="53">
        <v>-374659</v>
      </c>
      <c r="L25" s="53">
        <v>-397529</v>
      </c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</row>
    <row r="26" spans="1:25">
      <c r="A26" s="54"/>
      <c r="B26" s="35"/>
      <c r="C26" s="55" t="s">
        <v>32</v>
      </c>
      <c r="D26" s="56" t="s">
        <v>33</v>
      </c>
      <c r="E26" s="57"/>
      <c r="F26" s="41">
        <f t="shared" ref="F26:L26" si="6">SUM(F27:F30)</f>
        <v>2382802</v>
      </c>
      <c r="G26" s="41">
        <f t="shared" si="6"/>
        <v>2103520.79</v>
      </c>
      <c r="H26" s="41">
        <f t="shared" si="6"/>
        <v>2460000</v>
      </c>
      <c r="I26" s="28">
        <f t="shared" si="1"/>
        <v>77198</v>
      </c>
      <c r="J26" s="50">
        <f t="shared" si="6"/>
        <v>2302420</v>
      </c>
      <c r="K26" s="50">
        <f t="shared" si="6"/>
        <v>2366410</v>
      </c>
      <c r="L26" s="50">
        <f t="shared" si="6"/>
        <v>2435151</v>
      </c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</row>
    <row r="27" spans="1:25" ht="22.5">
      <c r="A27" s="54"/>
      <c r="B27" s="58"/>
      <c r="C27" s="59" t="s">
        <v>34</v>
      </c>
      <c r="D27" s="60" t="s">
        <v>35</v>
      </c>
      <c r="E27" s="57" t="s">
        <v>17</v>
      </c>
      <c r="F27" s="45">
        <v>1858382</v>
      </c>
      <c r="G27" s="45">
        <v>1962928.25</v>
      </c>
      <c r="H27" s="45">
        <v>2110000</v>
      </c>
      <c r="I27" s="28"/>
      <c r="J27" s="53">
        <f>1641757+315558</f>
        <v>1957315</v>
      </c>
      <c r="K27" s="53">
        <f>1664121+339869</f>
        <v>2003990</v>
      </c>
      <c r="L27" s="53">
        <f>1687109+365510</f>
        <v>2052619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</row>
    <row r="28" spans="1:25" ht="33.75">
      <c r="A28" s="54"/>
      <c r="B28" s="58"/>
      <c r="C28" s="59" t="s">
        <v>36</v>
      </c>
      <c r="D28" s="60" t="s">
        <v>37</v>
      </c>
      <c r="E28" s="57" t="s">
        <v>17</v>
      </c>
      <c r="F28" s="45">
        <v>0</v>
      </c>
      <c r="G28" s="45">
        <v>15851.42</v>
      </c>
      <c r="H28" s="53">
        <v>15851.42</v>
      </c>
      <c r="I28" s="28"/>
      <c r="J28" s="53">
        <v>0</v>
      </c>
      <c r="K28" s="53">
        <v>0</v>
      </c>
      <c r="L28" s="53">
        <v>0</v>
      </c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</row>
    <row r="29" spans="1:25">
      <c r="A29" s="54"/>
      <c r="B29" s="58"/>
      <c r="C29" s="59" t="s">
        <v>38</v>
      </c>
      <c r="D29" s="61" t="s">
        <v>39</v>
      </c>
      <c r="E29" s="57" t="s">
        <v>17</v>
      </c>
      <c r="F29" s="45">
        <v>0</v>
      </c>
      <c r="G29" s="45">
        <v>0</v>
      </c>
      <c r="H29" s="53">
        <v>0</v>
      </c>
      <c r="I29" s="28"/>
      <c r="J29" s="53">
        <v>0</v>
      </c>
      <c r="K29" s="53">
        <v>0</v>
      </c>
      <c r="L29" s="53">
        <v>0</v>
      </c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</row>
    <row r="30" spans="1:25" ht="22.5">
      <c r="A30" s="54"/>
      <c r="B30" s="58"/>
      <c r="C30" s="59" t="s">
        <v>40</v>
      </c>
      <c r="D30" s="60" t="s">
        <v>41</v>
      </c>
      <c r="E30" s="57" t="s">
        <v>17</v>
      </c>
      <c r="F30" s="45">
        <v>524420</v>
      </c>
      <c r="G30" s="45">
        <v>124741.12</v>
      </c>
      <c r="H30" s="53">
        <f>350000-15851.42</f>
        <v>334148.58</v>
      </c>
      <c r="I30" s="28"/>
      <c r="J30" s="53">
        <v>345105</v>
      </c>
      <c r="K30" s="53">
        <v>362420</v>
      </c>
      <c r="L30" s="53">
        <v>382532</v>
      </c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</row>
    <row r="31" spans="1:25">
      <c r="A31" s="54"/>
      <c r="B31" s="62"/>
      <c r="C31" s="63" t="s">
        <v>42</v>
      </c>
      <c r="D31" s="64" t="s">
        <v>43</v>
      </c>
      <c r="E31" s="57" t="s">
        <v>17</v>
      </c>
      <c r="F31" s="41">
        <f t="shared" ref="F31:L31" si="7">F32+F33</f>
        <v>1059780</v>
      </c>
      <c r="G31" s="41">
        <f t="shared" si="7"/>
        <v>377697.41</v>
      </c>
      <c r="H31" s="50">
        <f t="shared" si="7"/>
        <v>687100</v>
      </c>
      <c r="I31" s="28">
        <f t="shared" si="1"/>
        <v>-372680</v>
      </c>
      <c r="J31" s="50">
        <f t="shared" si="7"/>
        <v>779038</v>
      </c>
      <c r="K31" s="50">
        <f t="shared" si="7"/>
        <v>785826</v>
      </c>
      <c r="L31" s="50">
        <f t="shared" si="7"/>
        <v>786611</v>
      </c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</row>
    <row r="32" spans="1:25">
      <c r="A32" s="54"/>
      <c r="B32" s="58"/>
      <c r="C32" s="59" t="s">
        <v>44</v>
      </c>
      <c r="D32" s="61" t="s">
        <v>45</v>
      </c>
      <c r="E32" s="57" t="s">
        <v>17</v>
      </c>
      <c r="F32" s="45">
        <v>145080</v>
      </c>
      <c r="G32" s="45">
        <v>14883.16</v>
      </c>
      <c r="H32" s="53">
        <v>160000</v>
      </c>
      <c r="I32" s="28"/>
      <c r="J32" s="53">
        <v>251411</v>
      </c>
      <c r="K32" s="53">
        <v>251663</v>
      </c>
      <c r="L32" s="53">
        <v>251914</v>
      </c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</row>
    <row r="33" spans="1:25">
      <c r="A33" s="54"/>
      <c r="B33" s="58"/>
      <c r="C33" s="59" t="s">
        <v>46</v>
      </c>
      <c r="D33" s="61" t="s">
        <v>47</v>
      </c>
      <c r="E33" s="57" t="s">
        <v>17</v>
      </c>
      <c r="F33" s="45">
        <v>914700</v>
      </c>
      <c r="G33" s="45">
        <v>362814.25</v>
      </c>
      <c r="H33" s="119">
        <v>527100</v>
      </c>
      <c r="I33" s="93"/>
      <c r="J33" s="53">
        <v>527627</v>
      </c>
      <c r="K33" s="53">
        <v>534163</v>
      </c>
      <c r="L33" s="53">
        <v>534697</v>
      </c>
      <c r="M33" s="104">
        <v>-387600</v>
      </c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</row>
    <row r="34" spans="1:25">
      <c r="A34" s="54"/>
      <c r="B34" s="58"/>
      <c r="D34" s="65" t="s">
        <v>48</v>
      </c>
      <c r="E34" s="95"/>
      <c r="F34" s="41">
        <f t="shared" ref="F34:L34" si="8">F35+F36</f>
        <v>1390083</v>
      </c>
      <c r="G34" s="41">
        <f t="shared" si="8"/>
        <v>1086161.3799999999</v>
      </c>
      <c r="H34" s="50">
        <f t="shared" si="8"/>
        <v>1390083</v>
      </c>
      <c r="I34" s="28"/>
      <c r="J34" s="50">
        <f t="shared" si="8"/>
        <v>1405643</v>
      </c>
      <c r="K34" s="50">
        <f t="shared" si="8"/>
        <v>1411226</v>
      </c>
      <c r="L34" s="50">
        <f t="shared" si="8"/>
        <v>1416831</v>
      </c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</row>
    <row r="35" spans="1:25" ht="63.75">
      <c r="A35" s="54"/>
      <c r="B35" s="58"/>
      <c r="C35" s="59" t="s">
        <v>126</v>
      </c>
      <c r="D35" s="97" t="s">
        <v>124</v>
      </c>
      <c r="E35" s="95" t="s">
        <v>17</v>
      </c>
      <c r="F35" s="41">
        <v>1380083</v>
      </c>
      <c r="G35" s="41">
        <f>1075561.42+599.96</f>
        <v>1076161.3799999999</v>
      </c>
      <c r="H35" s="50">
        <v>1380083</v>
      </c>
      <c r="I35" s="28"/>
      <c r="J35" s="50">
        <v>1395643</v>
      </c>
      <c r="K35" s="50">
        <v>1401226</v>
      </c>
      <c r="L35" s="50">
        <v>1406831</v>
      </c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</row>
    <row r="36" spans="1:25" ht="38.25">
      <c r="A36" s="54"/>
      <c r="B36" s="58"/>
      <c r="C36" s="59" t="s">
        <v>127</v>
      </c>
      <c r="D36" s="97" t="s">
        <v>125</v>
      </c>
      <c r="E36" s="95" t="s">
        <v>49</v>
      </c>
      <c r="F36" s="41">
        <v>10000</v>
      </c>
      <c r="G36" s="41">
        <v>10000</v>
      </c>
      <c r="H36" s="41">
        <v>10000</v>
      </c>
      <c r="I36" s="28"/>
      <c r="J36" s="50">
        <v>10000</v>
      </c>
      <c r="K36" s="50">
        <v>10000</v>
      </c>
      <c r="L36" s="50">
        <v>10000</v>
      </c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</row>
    <row r="37" spans="1:25" ht="38.25">
      <c r="A37" s="54"/>
      <c r="B37" s="58"/>
      <c r="C37" s="63" t="s">
        <v>50</v>
      </c>
      <c r="D37" s="65" t="s">
        <v>51</v>
      </c>
      <c r="E37" s="57" t="s">
        <v>17</v>
      </c>
      <c r="F37" s="41">
        <v>0</v>
      </c>
      <c r="G37" s="41">
        <v>0</v>
      </c>
      <c r="H37" s="41">
        <v>0</v>
      </c>
      <c r="I37" s="28">
        <f t="shared" si="1"/>
        <v>0</v>
      </c>
      <c r="J37" s="50">
        <v>0</v>
      </c>
      <c r="K37" s="50">
        <v>0</v>
      </c>
      <c r="L37" s="50">
        <v>0</v>
      </c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</row>
    <row r="38" spans="1:25" ht="26.25">
      <c r="A38" s="66"/>
      <c r="B38" s="67" t="s">
        <v>52</v>
      </c>
      <c r="C38" s="68"/>
      <c r="D38" s="69" t="s">
        <v>52</v>
      </c>
      <c r="E38" s="70"/>
      <c r="F38" s="71">
        <f>F39+F58+F51+F45+F56+F78</f>
        <v>34990930.479999997</v>
      </c>
      <c r="G38" s="71">
        <f>G39+G58+G51+G45+G56+G76</f>
        <v>30098677.950000003</v>
      </c>
      <c r="H38" s="71">
        <f>H39+H58+H51+H45+H56+H78</f>
        <v>36622578.339999996</v>
      </c>
      <c r="I38" s="28">
        <f t="shared" si="1"/>
        <v>1631647.8599999994</v>
      </c>
      <c r="J38" s="71">
        <f>J39+J58+J51+J45+J56+J78</f>
        <v>33694745</v>
      </c>
      <c r="K38" s="71">
        <f>K39+K58+K51+K45+K56+K78</f>
        <v>33637745</v>
      </c>
      <c r="L38" s="71">
        <f>L39+L58+L51+L45+L56+L78</f>
        <v>33637745</v>
      </c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</row>
    <row r="39" spans="1:25" ht="38.25">
      <c r="A39" s="54"/>
      <c r="B39" s="58"/>
      <c r="C39" s="63" t="s">
        <v>53</v>
      </c>
      <c r="D39" s="65" t="s">
        <v>54</v>
      </c>
      <c r="E39" s="72" t="s">
        <v>49</v>
      </c>
      <c r="F39" s="50">
        <f t="shared" ref="F39:L39" si="9">F40+F44</f>
        <v>32393745</v>
      </c>
      <c r="G39" s="50">
        <f t="shared" si="9"/>
        <v>26874763.800000001</v>
      </c>
      <c r="H39" s="50">
        <f t="shared" si="9"/>
        <v>33000000</v>
      </c>
      <c r="I39" s="28">
        <f t="shared" si="1"/>
        <v>606255</v>
      </c>
      <c r="J39" s="50">
        <f t="shared" si="9"/>
        <v>32393745</v>
      </c>
      <c r="K39" s="50">
        <f t="shared" si="9"/>
        <v>32393745</v>
      </c>
      <c r="L39" s="50">
        <f t="shared" si="9"/>
        <v>32393745</v>
      </c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</row>
    <row r="40" spans="1:25" ht="101.25">
      <c r="A40" s="54"/>
      <c r="B40" s="58"/>
      <c r="C40" s="59" t="s">
        <v>55</v>
      </c>
      <c r="D40" s="60" t="s">
        <v>56</v>
      </c>
      <c r="E40" s="72" t="s">
        <v>49</v>
      </c>
      <c r="F40" s="53">
        <f t="shared" ref="F40:L40" si="10">F41+F42+F43</f>
        <v>8000000</v>
      </c>
      <c r="G40" s="53">
        <f t="shared" si="10"/>
        <v>6365083.1099999994</v>
      </c>
      <c r="H40" s="53">
        <f t="shared" si="10"/>
        <v>8000000</v>
      </c>
      <c r="I40" s="53">
        <f t="shared" si="10"/>
        <v>0</v>
      </c>
      <c r="J40" s="53">
        <f t="shared" si="10"/>
        <v>8000000</v>
      </c>
      <c r="K40" s="53">
        <f t="shared" si="10"/>
        <v>8000000</v>
      </c>
      <c r="L40" s="53">
        <f t="shared" si="10"/>
        <v>8000000</v>
      </c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</row>
    <row r="41" spans="1:25" ht="67.5">
      <c r="A41" s="54"/>
      <c r="B41" s="58"/>
      <c r="C41" s="59" t="s">
        <v>57</v>
      </c>
      <c r="D41" s="60" t="s">
        <v>58</v>
      </c>
      <c r="E41" s="72" t="s">
        <v>49</v>
      </c>
      <c r="F41" s="53">
        <v>2100000</v>
      </c>
      <c r="G41" s="53">
        <v>1172795.98</v>
      </c>
      <c r="H41" s="53">
        <f>2100000-200000-100000</f>
        <v>1800000</v>
      </c>
      <c r="I41" s="93"/>
      <c r="J41" s="53">
        <v>2100000</v>
      </c>
      <c r="K41" s="53">
        <v>2100000</v>
      </c>
      <c r="L41" s="53">
        <v>2100000</v>
      </c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</row>
    <row r="42" spans="1:25" ht="90">
      <c r="A42" s="54"/>
      <c r="B42" s="58"/>
      <c r="C42" s="59" t="s">
        <v>59</v>
      </c>
      <c r="D42" s="60" t="s">
        <v>60</v>
      </c>
      <c r="E42" s="72" t="s">
        <v>49</v>
      </c>
      <c r="F42" s="53">
        <v>2300000</v>
      </c>
      <c r="G42" s="53">
        <v>2220142.34</v>
      </c>
      <c r="H42" s="53">
        <v>2500000</v>
      </c>
      <c r="I42" s="93"/>
      <c r="J42" s="53">
        <v>2300000</v>
      </c>
      <c r="K42" s="53">
        <v>2300000</v>
      </c>
      <c r="L42" s="53">
        <v>2300000</v>
      </c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</row>
    <row r="43" spans="1:25" ht="45">
      <c r="A43" s="54"/>
      <c r="B43" s="58"/>
      <c r="C43" s="59" t="s">
        <v>61</v>
      </c>
      <c r="D43" s="60" t="s">
        <v>62</v>
      </c>
      <c r="E43" s="72" t="s">
        <v>49</v>
      </c>
      <c r="F43" s="53">
        <v>3600000</v>
      </c>
      <c r="G43" s="53">
        <v>2972144.79</v>
      </c>
      <c r="H43" s="53">
        <v>3700000</v>
      </c>
      <c r="I43" s="93"/>
      <c r="J43" s="53">
        <v>3600000</v>
      </c>
      <c r="K43" s="53">
        <v>3600000</v>
      </c>
      <c r="L43" s="53">
        <v>3600000</v>
      </c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</row>
    <row r="44" spans="1:25" ht="90">
      <c r="A44" s="54"/>
      <c r="B44" s="58"/>
      <c r="C44" s="59" t="s">
        <v>63</v>
      </c>
      <c r="D44" s="60" t="s">
        <v>64</v>
      </c>
      <c r="E44" s="57" t="s">
        <v>49</v>
      </c>
      <c r="F44" s="45">
        <v>24393745</v>
      </c>
      <c r="G44" s="45">
        <v>20509680.690000001</v>
      </c>
      <c r="H44" s="53">
        <v>25000000</v>
      </c>
      <c r="I44" s="28"/>
      <c r="J44" s="53">
        <f>24368745+25000</f>
        <v>24393745</v>
      </c>
      <c r="K44" s="53">
        <f t="shared" ref="K44:L44" si="11">24368745+25000</f>
        <v>24393745</v>
      </c>
      <c r="L44" s="53">
        <f t="shared" si="11"/>
        <v>24393745</v>
      </c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</row>
    <row r="45" spans="1:25" ht="25.5">
      <c r="A45" s="54"/>
      <c r="B45" s="73"/>
      <c r="C45" s="63" t="s">
        <v>65</v>
      </c>
      <c r="D45" s="65" t="s">
        <v>66</v>
      </c>
      <c r="E45" s="57"/>
      <c r="F45" s="41">
        <f>SUM(F46:F50)</f>
        <v>410000</v>
      </c>
      <c r="G45" s="41">
        <f t="shared" ref="G45:L45" si="12">SUM(G46:G50)</f>
        <v>270243.87</v>
      </c>
      <c r="H45" s="50">
        <f t="shared" si="12"/>
        <v>410000</v>
      </c>
      <c r="I45" s="28">
        <f t="shared" si="1"/>
        <v>0</v>
      </c>
      <c r="J45" s="50">
        <f t="shared" si="12"/>
        <v>210000</v>
      </c>
      <c r="K45" s="50">
        <f t="shared" si="12"/>
        <v>210000</v>
      </c>
      <c r="L45" s="50">
        <f t="shared" si="12"/>
        <v>210000</v>
      </c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</row>
    <row r="46" spans="1:25" ht="33.75">
      <c r="A46" s="54"/>
      <c r="B46" s="58"/>
      <c r="C46" s="59" t="s">
        <v>67</v>
      </c>
      <c r="D46" s="60" t="s">
        <v>68</v>
      </c>
      <c r="E46" s="57" t="s">
        <v>69</v>
      </c>
      <c r="F46" s="45">
        <v>110000</v>
      </c>
      <c r="G46" s="45">
        <v>55226.879999999997</v>
      </c>
      <c r="H46" s="53">
        <v>110000</v>
      </c>
      <c r="I46" s="28"/>
      <c r="J46" s="53">
        <v>50000</v>
      </c>
      <c r="K46" s="53">
        <v>50000</v>
      </c>
      <c r="L46" s="53">
        <v>50000</v>
      </c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</row>
    <row r="47" spans="1:25" ht="33.75">
      <c r="A47" s="54"/>
      <c r="B47" s="58"/>
      <c r="C47" s="59" t="s">
        <v>70</v>
      </c>
      <c r="D47" s="60" t="s">
        <v>71</v>
      </c>
      <c r="E47" s="57" t="s">
        <v>69</v>
      </c>
      <c r="F47" s="45">
        <v>0</v>
      </c>
      <c r="G47" s="45">
        <v>0</v>
      </c>
      <c r="H47" s="53">
        <v>0</v>
      </c>
      <c r="I47" s="28"/>
      <c r="J47" s="53">
        <v>0</v>
      </c>
      <c r="K47" s="53">
        <v>0</v>
      </c>
      <c r="L47" s="53">
        <v>0</v>
      </c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</row>
    <row r="48" spans="1:25" ht="33.75">
      <c r="A48" s="54"/>
      <c r="B48" s="58"/>
      <c r="C48" s="59" t="s">
        <v>72</v>
      </c>
      <c r="D48" s="60" t="s">
        <v>73</v>
      </c>
      <c r="E48" s="57" t="s">
        <v>69</v>
      </c>
      <c r="F48" s="45">
        <v>129000</v>
      </c>
      <c r="G48" s="45">
        <v>207693.37</v>
      </c>
      <c r="H48" s="53">
        <v>210000</v>
      </c>
      <c r="I48" s="28"/>
      <c r="J48" s="53">
        <v>150000</v>
      </c>
      <c r="K48" s="53">
        <v>150000</v>
      </c>
      <c r="L48" s="53">
        <v>150000</v>
      </c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</row>
    <row r="49" spans="1:25" ht="33.75">
      <c r="A49" s="54"/>
      <c r="B49" s="58"/>
      <c r="C49" s="59" t="s">
        <v>74</v>
      </c>
      <c r="D49" s="60" t="s">
        <v>75</v>
      </c>
      <c r="E49" s="57" t="s">
        <v>69</v>
      </c>
      <c r="F49" s="45">
        <v>171000</v>
      </c>
      <c r="G49" s="45">
        <v>7323.62</v>
      </c>
      <c r="H49" s="53">
        <v>90000</v>
      </c>
      <c r="I49" s="28"/>
      <c r="J49" s="53">
        <v>10000</v>
      </c>
      <c r="K49" s="53">
        <v>10000</v>
      </c>
      <c r="L49" s="53">
        <v>10000</v>
      </c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</row>
    <row r="50" spans="1:25" ht="33.75">
      <c r="A50" s="54"/>
      <c r="B50" s="58"/>
      <c r="C50" s="59" t="s">
        <v>76</v>
      </c>
      <c r="D50" s="60" t="s">
        <v>77</v>
      </c>
      <c r="E50" s="57" t="s">
        <v>69</v>
      </c>
      <c r="F50" s="45">
        <v>0</v>
      </c>
      <c r="G50" s="45">
        <v>0</v>
      </c>
      <c r="H50" s="53">
        <v>0</v>
      </c>
      <c r="I50" s="28"/>
      <c r="J50" s="53">
        <v>0</v>
      </c>
      <c r="K50" s="53">
        <v>0</v>
      </c>
      <c r="L50" s="53">
        <v>0</v>
      </c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</row>
    <row r="51" spans="1:25" ht="38.25">
      <c r="A51" s="54"/>
      <c r="B51" s="73"/>
      <c r="C51" s="63" t="s">
        <v>78</v>
      </c>
      <c r="D51" s="65" t="s">
        <v>79</v>
      </c>
      <c r="E51" s="57" t="s">
        <v>49</v>
      </c>
      <c r="F51" s="41">
        <f t="shared" ref="F51" si="13">F52+F53+F55</f>
        <v>1275034.48</v>
      </c>
      <c r="G51" s="41">
        <f>G52+G53+G55+G54</f>
        <v>1704868.45</v>
      </c>
      <c r="H51" s="41">
        <f t="shared" ref="H51:L51" si="14">H52+H53+H55+H54</f>
        <v>1964230</v>
      </c>
      <c r="I51" s="41">
        <f t="shared" si="14"/>
        <v>0</v>
      </c>
      <c r="J51" s="50">
        <f t="shared" si="14"/>
        <v>252000</v>
      </c>
      <c r="K51" s="50">
        <f t="shared" si="14"/>
        <v>195000</v>
      </c>
      <c r="L51" s="50">
        <f t="shared" si="14"/>
        <v>195000</v>
      </c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</row>
    <row r="52" spans="1:25" ht="38.25">
      <c r="A52" s="54"/>
      <c r="B52" s="73"/>
      <c r="C52" s="59" t="s">
        <v>80</v>
      </c>
      <c r="D52" s="74" t="s">
        <v>81</v>
      </c>
      <c r="E52" s="57" t="s">
        <v>49</v>
      </c>
      <c r="F52" s="45">
        <v>70000</v>
      </c>
      <c r="G52" s="45">
        <v>9822</v>
      </c>
      <c r="H52" s="45">
        <v>70000</v>
      </c>
      <c r="I52" s="28"/>
      <c r="J52" s="53">
        <f>40000</f>
        <v>40000</v>
      </c>
      <c r="K52" s="53">
        <f>40000</f>
        <v>40000</v>
      </c>
      <c r="L52" s="53">
        <f>40000</f>
        <v>40000</v>
      </c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</row>
    <row r="53" spans="1:25" ht="33.75">
      <c r="A53" s="54"/>
      <c r="B53" s="73"/>
      <c r="C53" s="59" t="s">
        <v>82</v>
      </c>
      <c r="D53" s="74" t="s">
        <v>83</v>
      </c>
      <c r="E53" s="57" t="s">
        <v>49</v>
      </c>
      <c r="F53" s="45">
        <f>517000-F54</f>
        <v>54804.479999999981</v>
      </c>
      <c r="G53" s="45">
        <v>288301.18</v>
      </c>
      <c r="H53" s="53">
        <f>G53</f>
        <v>288301.18</v>
      </c>
      <c r="I53" s="28"/>
      <c r="J53" s="53">
        <f>55000</f>
        <v>55000</v>
      </c>
      <c r="K53" s="53">
        <f>55000</f>
        <v>55000</v>
      </c>
      <c r="L53" s="53">
        <f>55000</f>
        <v>55000</v>
      </c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</row>
    <row r="54" spans="1:25" ht="25.5">
      <c r="A54" s="54"/>
      <c r="B54" s="73"/>
      <c r="C54" s="59" t="s">
        <v>138</v>
      </c>
      <c r="D54" s="74" t="s">
        <v>83</v>
      </c>
      <c r="E54" s="96" t="s">
        <v>139</v>
      </c>
      <c r="F54" s="45">
        <v>462195.52</v>
      </c>
      <c r="G54" s="45">
        <f>F54</f>
        <v>462195.52</v>
      </c>
      <c r="H54" s="53">
        <f>G54</f>
        <v>462195.52</v>
      </c>
      <c r="I54" s="28"/>
      <c r="J54" s="53">
        <v>0</v>
      </c>
      <c r="K54" s="53">
        <v>0</v>
      </c>
      <c r="L54" s="53">
        <v>0</v>
      </c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</row>
    <row r="55" spans="1:25" ht="51">
      <c r="A55" s="54"/>
      <c r="B55" s="73"/>
      <c r="C55" s="59" t="s">
        <v>84</v>
      </c>
      <c r="D55" s="74" t="s">
        <v>85</v>
      </c>
      <c r="E55" s="57" t="s">
        <v>49</v>
      </c>
      <c r="F55" s="45">
        <v>1150230</v>
      </c>
      <c r="G55" s="45">
        <v>944549.75</v>
      </c>
      <c r="H55" s="53">
        <f>1200000-56266.7</f>
        <v>1143733.3</v>
      </c>
      <c r="I55" s="28"/>
      <c r="J55" s="53">
        <f>100000+57000</f>
        <v>157000</v>
      </c>
      <c r="K55" s="53">
        <f t="shared" ref="K55:L55" si="15">100000</f>
        <v>100000</v>
      </c>
      <c r="L55" s="53">
        <f t="shared" si="15"/>
        <v>100000</v>
      </c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</row>
    <row r="56" spans="1:25" ht="33.75">
      <c r="A56" s="54"/>
      <c r="B56" s="73"/>
      <c r="C56" s="63" t="s">
        <v>86</v>
      </c>
      <c r="D56" s="65" t="s">
        <v>87</v>
      </c>
      <c r="E56" s="57" t="s">
        <v>49</v>
      </c>
      <c r="F56" s="50">
        <v>100000</v>
      </c>
      <c r="G56" s="50">
        <v>96481.48</v>
      </c>
      <c r="H56" s="50">
        <f>G56</f>
        <v>96481.48</v>
      </c>
      <c r="I56" s="28"/>
      <c r="J56" s="50">
        <v>100000</v>
      </c>
      <c r="K56" s="50">
        <v>100000</v>
      </c>
      <c r="L56" s="50">
        <v>100000</v>
      </c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</row>
    <row r="57" spans="1:25" ht="33.75">
      <c r="A57" s="54"/>
      <c r="B57" s="73"/>
      <c r="C57" s="63" t="s">
        <v>88</v>
      </c>
      <c r="D57" s="65" t="s">
        <v>89</v>
      </c>
      <c r="E57" s="57" t="s">
        <v>49</v>
      </c>
      <c r="F57" s="41">
        <v>0</v>
      </c>
      <c r="G57" s="41">
        <v>0</v>
      </c>
      <c r="H57" s="41">
        <v>0</v>
      </c>
      <c r="I57" s="28">
        <f t="shared" ref="I57:I78" si="16">H57-F57</f>
        <v>0</v>
      </c>
      <c r="J57" s="50">
        <v>0</v>
      </c>
      <c r="K57" s="50">
        <v>0</v>
      </c>
      <c r="L57" s="50">
        <v>0</v>
      </c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</row>
    <row r="58" spans="1:25">
      <c r="A58" s="54"/>
      <c r="B58" s="73"/>
      <c r="C58" s="63" t="s">
        <v>90</v>
      </c>
      <c r="D58" s="65" t="s">
        <v>91</v>
      </c>
      <c r="E58" s="57"/>
      <c r="F58" s="41">
        <f>SUM(F59:F75)</f>
        <v>675151</v>
      </c>
      <c r="G58" s="41">
        <f t="shared" ref="G58:L58" si="17">SUM(G59:G75)</f>
        <v>1013863.0499999999</v>
      </c>
      <c r="H58" s="41">
        <f t="shared" si="17"/>
        <v>1014866.86</v>
      </c>
      <c r="I58" s="41">
        <f t="shared" si="17"/>
        <v>0</v>
      </c>
      <c r="J58" s="50">
        <f t="shared" si="17"/>
        <v>739000</v>
      </c>
      <c r="K58" s="50">
        <f t="shared" si="17"/>
        <v>739000</v>
      </c>
      <c r="L58" s="50">
        <f t="shared" si="17"/>
        <v>739000</v>
      </c>
      <c r="M58" s="103">
        <v>5175.78</v>
      </c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</row>
    <row r="59" spans="1:25" ht="56.25">
      <c r="A59" s="54"/>
      <c r="B59" s="75"/>
      <c r="C59" s="59" t="s">
        <v>92</v>
      </c>
      <c r="D59" s="60" t="s">
        <v>93</v>
      </c>
      <c r="E59" s="72" t="s">
        <v>49</v>
      </c>
      <c r="F59" s="53">
        <v>365000</v>
      </c>
      <c r="G59" s="53">
        <v>616844.26</v>
      </c>
      <c r="H59" s="53">
        <v>617000</v>
      </c>
      <c r="I59" s="28"/>
      <c r="J59" s="53">
        <f>195000+120000</f>
        <v>315000</v>
      </c>
      <c r="K59" s="53">
        <f>395000+120000-200000</f>
        <v>315000</v>
      </c>
      <c r="L59" s="53">
        <f>395000+120000-200000</f>
        <v>315000</v>
      </c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</row>
    <row r="60" spans="1:25" ht="67.5">
      <c r="A60" s="54"/>
      <c r="B60" s="75"/>
      <c r="C60" s="59" t="s">
        <v>122</v>
      </c>
      <c r="D60" s="60" t="s">
        <v>110</v>
      </c>
      <c r="E60" s="72" t="s">
        <v>49</v>
      </c>
      <c r="F60" s="53">
        <v>145000</v>
      </c>
      <c r="G60" s="53">
        <v>229302.43</v>
      </c>
      <c r="H60" s="53">
        <v>230000</v>
      </c>
      <c r="I60" s="28"/>
      <c r="J60" s="53">
        <v>300000</v>
      </c>
      <c r="K60" s="53">
        <v>300000</v>
      </c>
      <c r="L60" s="53">
        <v>300000</v>
      </c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</row>
    <row r="61" spans="1:25" ht="78.75">
      <c r="A61" s="54"/>
      <c r="B61" s="73"/>
      <c r="C61" s="59" t="s">
        <v>94</v>
      </c>
      <c r="D61" s="60" t="s">
        <v>95</v>
      </c>
      <c r="E61" s="76" t="s">
        <v>96</v>
      </c>
      <c r="F61" s="53">
        <v>92000</v>
      </c>
      <c r="G61" s="53">
        <v>91503.08</v>
      </c>
      <c r="H61" s="53">
        <v>91503.08</v>
      </c>
      <c r="I61" s="93"/>
      <c r="J61" s="53">
        <v>114000</v>
      </c>
      <c r="K61" s="53">
        <v>114000</v>
      </c>
      <c r="L61" s="53">
        <v>114000</v>
      </c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</row>
    <row r="62" spans="1:25" ht="112.5" hidden="1">
      <c r="A62" s="54"/>
      <c r="B62" s="73"/>
      <c r="C62" s="59" t="s">
        <v>97</v>
      </c>
      <c r="D62" s="77" t="s">
        <v>98</v>
      </c>
      <c r="E62" s="72" t="s">
        <v>99</v>
      </c>
      <c r="F62" s="53">
        <v>0</v>
      </c>
      <c r="G62" s="53">
        <v>0</v>
      </c>
      <c r="H62" s="53"/>
      <c r="I62" s="28"/>
      <c r="J62" s="53"/>
      <c r="K62" s="53"/>
      <c r="L62" s="5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</row>
    <row r="63" spans="1:25" ht="255">
      <c r="A63" s="54"/>
      <c r="B63" s="58"/>
      <c r="C63" s="78" t="s">
        <v>140</v>
      </c>
      <c r="D63" s="79" t="s">
        <v>100</v>
      </c>
      <c r="E63" s="72" t="s">
        <v>101</v>
      </c>
      <c r="F63" s="80">
        <v>0</v>
      </c>
      <c r="G63" s="80">
        <f>4000+7500</f>
        <v>11500</v>
      </c>
      <c r="H63" s="53">
        <v>11500</v>
      </c>
      <c r="I63" s="28"/>
      <c r="J63" s="80">
        <v>0</v>
      </c>
      <c r="K63" s="80">
        <v>0</v>
      </c>
      <c r="L63" s="80">
        <v>0</v>
      </c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</row>
    <row r="64" spans="1:25" ht="127.5">
      <c r="A64" s="54"/>
      <c r="B64" s="58"/>
      <c r="C64" s="78" t="s">
        <v>142</v>
      </c>
      <c r="D64" s="79" t="s">
        <v>102</v>
      </c>
      <c r="E64" s="72" t="s">
        <v>101</v>
      </c>
      <c r="F64" s="80">
        <v>2192</v>
      </c>
      <c r="G64" s="80">
        <f>300+15000+6284.5</f>
        <v>21584.5</v>
      </c>
      <c r="H64" s="53">
        <v>21585</v>
      </c>
      <c r="I64" s="28"/>
      <c r="J64" s="80">
        <v>0</v>
      </c>
      <c r="K64" s="80">
        <v>0</v>
      </c>
      <c r="L64" s="80">
        <v>0</v>
      </c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</row>
    <row r="65" spans="1:25" ht="127.5">
      <c r="A65" s="54"/>
      <c r="B65" s="58"/>
      <c r="C65" s="102" t="s">
        <v>141</v>
      </c>
      <c r="D65" s="79" t="s">
        <v>149</v>
      </c>
      <c r="E65" s="72" t="s">
        <v>101</v>
      </c>
      <c r="F65" s="80">
        <v>0</v>
      </c>
      <c r="G65" s="80">
        <v>6500</v>
      </c>
      <c r="H65" s="53">
        <v>6500</v>
      </c>
      <c r="I65" s="28"/>
      <c r="J65" s="80">
        <v>0</v>
      </c>
      <c r="K65" s="80">
        <v>0</v>
      </c>
      <c r="L65" s="80">
        <v>0</v>
      </c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</row>
    <row r="66" spans="1:25" ht="127.5">
      <c r="A66" s="54"/>
      <c r="B66" s="58"/>
      <c r="C66" s="78" t="s">
        <v>143</v>
      </c>
      <c r="D66" s="79" t="s">
        <v>103</v>
      </c>
      <c r="E66" s="72" t="s">
        <v>101</v>
      </c>
      <c r="F66" s="80">
        <v>1833</v>
      </c>
      <c r="G66" s="80">
        <v>0</v>
      </c>
      <c r="H66" s="53">
        <v>0</v>
      </c>
      <c r="I66" s="28"/>
      <c r="J66" s="80">
        <v>0</v>
      </c>
      <c r="K66" s="80">
        <v>0</v>
      </c>
      <c r="L66" s="80">
        <v>0</v>
      </c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</row>
    <row r="67" spans="1:25" ht="153">
      <c r="A67" s="54"/>
      <c r="B67" s="58"/>
      <c r="C67" s="78" t="s">
        <v>144</v>
      </c>
      <c r="D67" s="79" t="s">
        <v>104</v>
      </c>
      <c r="E67" s="72" t="s">
        <v>101</v>
      </c>
      <c r="F67" s="80">
        <v>1833</v>
      </c>
      <c r="G67" s="80">
        <v>15000</v>
      </c>
      <c r="H67" s="53">
        <v>15000</v>
      </c>
      <c r="I67" s="28"/>
      <c r="J67" s="80">
        <v>10000</v>
      </c>
      <c r="K67" s="80">
        <v>10000</v>
      </c>
      <c r="L67" s="80">
        <v>10000</v>
      </c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</row>
    <row r="68" spans="1:25" ht="191.25">
      <c r="A68" s="54"/>
      <c r="B68" s="58"/>
      <c r="C68" s="78" t="s">
        <v>145</v>
      </c>
      <c r="D68" s="79" t="s">
        <v>105</v>
      </c>
      <c r="E68" s="72" t="s">
        <v>101</v>
      </c>
      <c r="F68" s="80">
        <v>1300</v>
      </c>
      <c r="G68" s="80">
        <f>750+150+250</f>
        <v>1150</v>
      </c>
      <c r="H68" s="53">
        <v>1300</v>
      </c>
      <c r="I68" s="28"/>
      <c r="J68" s="80">
        <v>0</v>
      </c>
      <c r="K68" s="80">
        <v>0</v>
      </c>
      <c r="L68" s="80">
        <v>0</v>
      </c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</row>
    <row r="69" spans="1:25" ht="127.5">
      <c r="A69" s="54"/>
      <c r="B69" s="58"/>
      <c r="C69" s="78" t="s">
        <v>146</v>
      </c>
      <c r="D69" s="79" t="s">
        <v>106</v>
      </c>
      <c r="E69" s="72" t="s">
        <v>101</v>
      </c>
      <c r="F69" s="80">
        <v>643</v>
      </c>
      <c r="G69" s="80">
        <v>500</v>
      </c>
      <c r="H69" s="53">
        <v>500</v>
      </c>
      <c r="I69" s="28"/>
      <c r="J69" s="80">
        <v>0</v>
      </c>
      <c r="K69" s="80">
        <v>0</v>
      </c>
      <c r="L69" s="80">
        <v>0</v>
      </c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</row>
    <row r="70" spans="1:25" ht="140.25">
      <c r="A70" s="54"/>
      <c r="B70" s="58"/>
      <c r="C70" s="78" t="s">
        <v>133</v>
      </c>
      <c r="D70" s="79" t="s">
        <v>107</v>
      </c>
      <c r="E70" s="72" t="s">
        <v>101</v>
      </c>
      <c r="F70" s="80">
        <v>710</v>
      </c>
      <c r="G70" s="80">
        <v>500</v>
      </c>
      <c r="H70" s="53">
        <v>500</v>
      </c>
      <c r="I70" s="28"/>
      <c r="J70" s="80">
        <v>0</v>
      </c>
      <c r="K70" s="80">
        <v>0</v>
      </c>
      <c r="L70" s="80">
        <v>0</v>
      </c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</row>
    <row r="71" spans="1:25" hidden="1">
      <c r="A71" s="54"/>
      <c r="B71" s="58"/>
      <c r="C71" s="78"/>
      <c r="D71" s="79"/>
      <c r="E71" s="72"/>
      <c r="F71" s="80"/>
      <c r="G71" s="80"/>
      <c r="H71" s="53"/>
      <c r="I71" s="28"/>
      <c r="J71" s="80"/>
      <c r="K71" s="80"/>
      <c r="L71" s="80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</row>
    <row r="72" spans="1:25" ht="140.25">
      <c r="A72" s="54"/>
      <c r="B72" s="58"/>
      <c r="C72" s="78" t="s">
        <v>134</v>
      </c>
      <c r="D72" s="79" t="s">
        <v>108</v>
      </c>
      <c r="E72" s="72" t="s">
        <v>101</v>
      </c>
      <c r="F72" s="80">
        <v>62028</v>
      </c>
      <c r="G72" s="80">
        <v>17628.78</v>
      </c>
      <c r="H72" s="53">
        <f>G72</f>
        <v>17628.78</v>
      </c>
      <c r="I72" s="28"/>
      <c r="J72" s="80">
        <v>0</v>
      </c>
      <c r="K72" s="80">
        <v>0</v>
      </c>
      <c r="L72" s="80">
        <v>0</v>
      </c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</row>
    <row r="73" spans="1:25" ht="67.5">
      <c r="A73" s="54"/>
      <c r="B73" s="58"/>
      <c r="C73" s="59" t="s">
        <v>109</v>
      </c>
      <c r="D73" s="60" t="s">
        <v>110</v>
      </c>
      <c r="E73" s="72" t="s">
        <v>111</v>
      </c>
      <c r="F73" s="53">
        <v>0</v>
      </c>
      <c r="G73" s="53">
        <v>-1000</v>
      </c>
      <c r="H73" s="53">
        <v>-1000</v>
      </c>
      <c r="I73" s="28"/>
      <c r="J73" s="53">
        <v>0</v>
      </c>
      <c r="K73" s="53">
        <v>0</v>
      </c>
      <c r="L73" s="53">
        <v>0</v>
      </c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</row>
    <row r="74" spans="1:25" ht="114.75">
      <c r="A74" s="54"/>
      <c r="B74" s="58"/>
      <c r="C74" s="59" t="s">
        <v>128</v>
      </c>
      <c r="D74" s="98" t="s">
        <v>130</v>
      </c>
      <c r="E74" s="72" t="s">
        <v>132</v>
      </c>
      <c r="F74" s="53">
        <v>350</v>
      </c>
      <c r="G74" s="53">
        <v>350</v>
      </c>
      <c r="H74" s="53">
        <v>350</v>
      </c>
      <c r="I74" s="28"/>
      <c r="J74" s="53">
        <v>0</v>
      </c>
      <c r="K74" s="53">
        <v>0</v>
      </c>
      <c r="L74" s="53">
        <v>0</v>
      </c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</row>
    <row r="75" spans="1:25" ht="153">
      <c r="A75" s="54"/>
      <c r="B75" s="58"/>
      <c r="C75" s="59" t="s">
        <v>129</v>
      </c>
      <c r="D75" s="99" t="s">
        <v>131</v>
      </c>
      <c r="E75" s="72" t="s">
        <v>132</v>
      </c>
      <c r="F75" s="53">
        <v>2262</v>
      </c>
      <c r="G75" s="53">
        <v>2500</v>
      </c>
      <c r="H75" s="53">
        <v>2500</v>
      </c>
      <c r="I75" s="28"/>
      <c r="J75" s="53">
        <v>0</v>
      </c>
      <c r="K75" s="53">
        <v>0</v>
      </c>
      <c r="L75" s="53">
        <v>0</v>
      </c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</row>
    <row r="76" spans="1:25">
      <c r="A76" s="81"/>
      <c r="B76" s="73"/>
      <c r="C76" s="63" t="s">
        <v>112</v>
      </c>
      <c r="D76" s="65" t="s">
        <v>113</v>
      </c>
      <c r="E76" s="57"/>
      <c r="F76" s="50">
        <f t="shared" ref="F76:L76" si="18">F77+F78</f>
        <v>137000</v>
      </c>
      <c r="G76" s="50">
        <f t="shared" si="18"/>
        <v>138457.29999999999</v>
      </c>
      <c r="H76" s="50">
        <f t="shared" si="18"/>
        <v>137000</v>
      </c>
      <c r="I76" s="28">
        <f t="shared" si="16"/>
        <v>0</v>
      </c>
      <c r="J76" s="50">
        <f t="shared" si="18"/>
        <v>0</v>
      </c>
      <c r="K76" s="50">
        <f t="shared" si="18"/>
        <v>0</v>
      </c>
      <c r="L76" s="50">
        <f t="shared" si="18"/>
        <v>0</v>
      </c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</row>
    <row r="77" spans="1:25" ht="33.75">
      <c r="A77" s="81"/>
      <c r="B77" s="81"/>
      <c r="C77" s="59" t="s">
        <v>114</v>
      </c>
      <c r="D77" s="60" t="s">
        <v>115</v>
      </c>
      <c r="E77" s="57" t="s">
        <v>49</v>
      </c>
      <c r="F77" s="53">
        <v>0</v>
      </c>
      <c r="G77" s="53">
        <v>1457.3</v>
      </c>
      <c r="H77" s="53">
        <v>0</v>
      </c>
      <c r="I77" s="28">
        <f t="shared" si="16"/>
        <v>0</v>
      </c>
      <c r="J77" s="53">
        <v>0</v>
      </c>
      <c r="K77" s="53">
        <v>0</v>
      </c>
      <c r="L77" s="53">
        <v>0</v>
      </c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3"/>
    </row>
    <row r="78" spans="1:25" ht="33.75">
      <c r="A78" s="82"/>
      <c r="B78" s="82"/>
      <c r="C78" s="59" t="s">
        <v>136</v>
      </c>
      <c r="D78" s="60" t="s">
        <v>135</v>
      </c>
      <c r="E78" s="57" t="s">
        <v>49</v>
      </c>
      <c r="F78" s="53">
        <v>137000</v>
      </c>
      <c r="G78" s="53">
        <v>137000</v>
      </c>
      <c r="H78" s="53">
        <v>137000</v>
      </c>
      <c r="I78" s="28">
        <f t="shared" si="16"/>
        <v>0</v>
      </c>
      <c r="J78" s="53">
        <v>0</v>
      </c>
      <c r="K78" s="53">
        <v>0</v>
      </c>
      <c r="L78" s="53">
        <v>0</v>
      </c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</row>
    <row r="79" spans="1:25"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</row>
    <row r="80" spans="1:25"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</row>
    <row r="81" spans="2:25"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</row>
    <row r="82" spans="2:25">
      <c r="B82" s="101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</row>
    <row r="83" spans="2:25"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</row>
    <row r="84" spans="2:25"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3"/>
    </row>
    <row r="85" spans="2:25"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</row>
    <row r="86" spans="2:25"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3"/>
    </row>
    <row r="87" spans="2:25"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</row>
    <row r="88" spans="2:25"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3"/>
    </row>
    <row r="89" spans="2:25"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3"/>
    </row>
    <row r="90" spans="2:25"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3"/>
    </row>
  </sheetData>
  <mergeCells count="13">
    <mergeCell ref="G8:G9"/>
    <mergeCell ref="H8:H9"/>
    <mergeCell ref="J8:L8"/>
    <mergeCell ref="A2:L2"/>
    <mergeCell ref="A3:L3"/>
    <mergeCell ref="A4:L4"/>
    <mergeCell ref="A6:B6"/>
    <mergeCell ref="D6:E6"/>
    <mergeCell ref="A8:A9"/>
    <mergeCell ref="B8:B9"/>
    <mergeCell ref="C8:D8"/>
    <mergeCell ref="E8:E9"/>
    <mergeCell ref="F8:F9"/>
  </mergeCells>
  <pageMargins left="0.7" right="0.7" top="0.75" bottom="0.75" header="0.3" footer="0.3"/>
  <pageSetup paperSize="9" scale="43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2023-10-30T13:43:20Z</dcterms:modified>
</cp:coreProperties>
</file>